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840" windowHeight="12780"/>
  </bookViews>
  <sheets>
    <sheet name="Vendor Sales Summary Example" sheetId="1" r:id="rId1"/>
    <sheet name="Sample Market Stats Sheet" sheetId="2" r:id="rId2"/>
  </sheets>
  <calcPr calcId="145621"/>
</workbook>
</file>

<file path=xl/calcChain.xml><?xml version="1.0" encoding="utf-8"?>
<calcChain xmlns="http://schemas.openxmlformats.org/spreadsheetml/2006/main">
  <c r="Q7" i="2" l="1"/>
  <c r="P7" i="2"/>
  <c r="E37" i="1"/>
  <c r="D7" i="2"/>
  <c r="C7" i="2"/>
  <c r="B37" i="1"/>
  <c r="D4" i="2"/>
  <c r="C4" i="2"/>
  <c r="C37" i="1"/>
  <c r="D5" i="2"/>
  <c r="C5" i="2"/>
  <c r="D37" i="1"/>
  <c r="D6" i="2"/>
  <c r="C6" i="2"/>
  <c r="F27" i="2"/>
  <c r="F25" i="2"/>
  <c r="E38" i="1"/>
  <c r="E7" i="2"/>
  <c r="B38" i="1"/>
  <c r="E4" i="2"/>
  <c r="C38" i="1"/>
  <c r="E5" i="2"/>
  <c r="D38" i="1"/>
  <c r="E6" i="2"/>
  <c r="F24" i="2"/>
  <c r="F26" i="2"/>
  <c r="N27" i="2"/>
  <c r="N26" i="2"/>
  <c r="N25" i="2"/>
  <c r="N2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5" i="2"/>
  <c r="H5" i="2"/>
  <c r="I5" i="2"/>
  <c r="H6" i="2"/>
  <c r="I6" i="2"/>
  <c r="H7" i="2"/>
  <c r="I7" i="2"/>
  <c r="H4" i="2"/>
  <c r="I4" i="2"/>
  <c r="C21" i="2"/>
  <c r="D21" i="2"/>
  <c r="C40" i="1"/>
  <c r="D40" i="1"/>
  <c r="E40" i="1"/>
  <c r="B40" i="1"/>
  <c r="C39" i="1"/>
  <c r="D39" i="1"/>
  <c r="E39" i="1"/>
  <c r="B3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7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H27" i="2"/>
  <c r="H26" i="2"/>
  <c r="H25" i="2"/>
  <c r="H24" i="2"/>
  <c r="N4" i="2"/>
  <c r="N21" i="2"/>
  <c r="M21" i="2"/>
  <c r="L21" i="2"/>
  <c r="J21" i="2"/>
  <c r="I21" i="2"/>
  <c r="H21" i="2"/>
  <c r="G21" i="2"/>
  <c r="E21" i="2"/>
  <c r="P4" i="2"/>
  <c r="P5" i="2"/>
  <c r="P6" i="2"/>
  <c r="Q4" i="2"/>
  <c r="Q5" i="2"/>
  <c r="Q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R7" i="2"/>
  <c r="R6" i="2"/>
  <c r="R5" i="2"/>
  <c r="R4" i="2"/>
  <c r="H29" i="1"/>
  <c r="H26" i="1"/>
  <c r="I10" i="1"/>
  <c r="I17" i="1"/>
  <c r="I11" i="1"/>
  <c r="I30" i="1"/>
  <c r="I9" i="1"/>
  <c r="I18" i="1"/>
  <c r="I34" i="1"/>
  <c r="I25" i="1"/>
  <c r="I4" i="1"/>
  <c r="I16" i="1"/>
  <c r="I3" i="1"/>
  <c r="I31" i="1"/>
  <c r="I22" i="1"/>
  <c r="I8" i="1"/>
  <c r="I32" i="1"/>
  <c r="I28" i="1"/>
  <c r="I12" i="1"/>
  <c r="I7" i="1"/>
  <c r="I20" i="1"/>
  <c r="I13" i="1"/>
  <c r="I14" i="1"/>
  <c r="I6" i="1"/>
  <c r="I15" i="1"/>
  <c r="I24" i="1"/>
  <c r="I21" i="1"/>
  <c r="I33" i="1"/>
  <c r="I27" i="1"/>
  <c r="I19" i="1"/>
  <c r="I23" i="1"/>
  <c r="I5" i="1"/>
  <c r="I29" i="1"/>
  <c r="I26" i="1"/>
  <c r="H10" i="1"/>
  <c r="H17" i="1"/>
  <c r="H11" i="1"/>
  <c r="H30" i="1"/>
  <c r="H9" i="1"/>
  <c r="H18" i="1"/>
  <c r="H34" i="1"/>
  <c r="H25" i="1"/>
  <c r="H4" i="1"/>
  <c r="H16" i="1"/>
  <c r="H3" i="1"/>
  <c r="H31" i="1"/>
  <c r="H22" i="1"/>
  <c r="H8" i="1"/>
  <c r="H32" i="1"/>
  <c r="H28" i="1"/>
  <c r="H12" i="1"/>
  <c r="H7" i="1"/>
  <c r="H20" i="1"/>
  <c r="H13" i="1"/>
  <c r="H14" i="1"/>
  <c r="H6" i="1"/>
  <c r="H15" i="1"/>
  <c r="H24" i="1"/>
  <c r="H21" i="1"/>
  <c r="H33" i="1"/>
  <c r="H27" i="1"/>
  <c r="H19" i="1"/>
  <c r="H23" i="1"/>
  <c r="H5" i="1"/>
  <c r="G10" i="1"/>
  <c r="G17" i="1"/>
  <c r="G11" i="1"/>
  <c r="G30" i="1"/>
  <c r="G9" i="1"/>
  <c r="G18" i="1"/>
  <c r="G34" i="1"/>
  <c r="G25" i="1"/>
  <c r="G4" i="1"/>
  <c r="G16" i="1"/>
  <c r="G3" i="1"/>
  <c r="G31" i="1"/>
  <c r="G22" i="1"/>
  <c r="G8" i="1"/>
  <c r="G32" i="1"/>
  <c r="G28" i="1"/>
  <c r="G12" i="1"/>
  <c r="G7" i="1"/>
  <c r="G20" i="1"/>
  <c r="G13" i="1"/>
  <c r="G14" i="1"/>
  <c r="G6" i="1"/>
  <c r="G15" i="1"/>
  <c r="G24" i="1"/>
  <c r="G21" i="1"/>
  <c r="G33" i="1"/>
  <c r="G27" i="1"/>
  <c r="G19" i="1"/>
  <c r="G23" i="1"/>
  <c r="G5" i="1"/>
  <c r="G29" i="1"/>
  <c r="G26" i="1"/>
  <c r="C2" i="1"/>
  <c r="D2" i="1"/>
  <c r="E2" i="1"/>
</calcChain>
</file>

<file path=xl/sharedStrings.xml><?xml version="1.0" encoding="utf-8"?>
<sst xmlns="http://schemas.openxmlformats.org/spreadsheetml/2006/main" count="78" uniqueCount="55">
  <si>
    <t>Total</t>
  </si>
  <si>
    <t>Average</t>
  </si>
  <si>
    <t>Daily Total</t>
  </si>
  <si>
    <t>Number of Vendors</t>
  </si>
  <si>
    <t>Average per Vendor</t>
  </si>
  <si>
    <t>Average per Farmer</t>
  </si>
  <si>
    <t>Prepared Food</t>
  </si>
  <si>
    <t>East Side Farm</t>
  </si>
  <si>
    <t>Dairy</t>
  </si>
  <si>
    <t>Flowers</t>
  </si>
  <si>
    <t>Row Crops</t>
  </si>
  <si>
    <t>Processor</t>
  </si>
  <si>
    <t>Orchard</t>
  </si>
  <si>
    <t>Brewery</t>
  </si>
  <si>
    <t>Bakery</t>
  </si>
  <si>
    <t>Ice Cream</t>
  </si>
  <si>
    <t>Berries</t>
  </si>
  <si>
    <t>Nuts</t>
  </si>
  <si>
    <t>Specialty Farm</t>
  </si>
  <si>
    <t>Rancher</t>
  </si>
  <si>
    <t>Eggs and Poultry</t>
  </si>
  <si>
    <t>Flowers and Row Crops</t>
  </si>
  <si>
    <t>Mushrooms</t>
  </si>
  <si>
    <t>Specialty Beverage</t>
  </si>
  <si>
    <t>Winery</t>
  </si>
  <si>
    <t>Total Specialty Crop Sales</t>
  </si>
  <si>
    <t>Average per SC Farmer</t>
  </si>
  <si>
    <t>Total Prepared Food</t>
  </si>
  <si>
    <t>Highest Sales</t>
  </si>
  <si>
    <t>Lowest Sale</t>
  </si>
  <si>
    <t>Tuesdays  10am-2pm</t>
  </si>
  <si>
    <t># Shoppers</t>
  </si>
  <si>
    <t>Sales</t>
  </si>
  <si>
    <t># vendors</t>
  </si>
  <si>
    <t>Weather</t>
  </si>
  <si>
    <t>Fees</t>
  </si>
  <si>
    <t>EBT Purchased</t>
  </si>
  <si>
    <t>EBT Redeemed</t>
  </si>
  <si>
    <t>2014 Sales</t>
  </si>
  <si>
    <t>Change</t>
  </si>
  <si>
    <t>sun, clouds</t>
  </si>
  <si>
    <t>sunny, breezy, 60's</t>
  </si>
  <si>
    <t xml:space="preserve">60's, breezy, </t>
  </si>
  <si>
    <t>totals</t>
  </si>
  <si>
    <t>Totals</t>
  </si>
  <si>
    <t xml:space="preserve">Average # vendors per day: </t>
  </si>
  <si>
    <t>Average market sales per day:</t>
  </si>
  <si>
    <t>Average vendor sales per day:</t>
  </si>
  <si>
    <t xml:space="preserve">Average # of shoppers per day: </t>
  </si>
  <si>
    <t>Market Record</t>
  </si>
  <si>
    <t>etc.</t>
  </si>
  <si>
    <t>sun, 70's</t>
  </si>
  <si>
    <t>Fresh Bucks Redeemed</t>
  </si>
  <si>
    <t>2015 Sales</t>
  </si>
  <si>
    <t>XY Farmers Market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</si>
</sst>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&quot;$&quot;* #,##0_);_(&quot;$&quot;* \(#,##0\);_(&quot;$&quot;* &quot;-&quot;??_);_(@_)"/>
    <numFmt numFmtId="166" formatCode="&quot;$&quot;#,##0.00"/>
    <numFmt numFmtId="167" formatCode="_(* #,##0_);_(* \(#,##0\);_(* &quot;-&quot;??_);_(@_)"/>
    <numFmt numFmtId="168" formatCode="&quot;$&quot;#,##0"/>
    <numFmt numFmtId="169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5" fillId="2" borderId="0" xfId="0" applyNumberFormat="1" applyFont="1" applyFill="1" applyBorder="1" applyAlignment="1">
      <alignment horizontal="right"/>
    </xf>
    <xf numFmtId="165" fontId="0" fillId="0" borderId="0" xfId="1" applyNumberFormat="1" applyFont="1"/>
    <xf numFmtId="0" fontId="0" fillId="0" borderId="0" xfId="0" applyFill="1"/>
    <xf numFmtId="0" fontId="5" fillId="0" borderId="1" xfId="0" applyNumberFormat="1" applyFont="1" applyFill="1" applyBorder="1"/>
    <xf numFmtId="1" fontId="0" fillId="0" borderId="1" xfId="0" applyNumberForma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3" fillId="2" borderId="0" xfId="0" applyFont="1" applyFill="1" applyBorder="1" applyAlignment="1">
      <alignment horizontal="left" wrapText="1"/>
    </xf>
    <xf numFmtId="16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65" fontId="0" fillId="3" borderId="0" xfId="1" applyNumberFormat="1" applyFont="1" applyFill="1"/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textRotation="90" wrapText="1"/>
    </xf>
    <xf numFmtId="44" fontId="3" fillId="0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textRotation="90"/>
    </xf>
    <xf numFmtId="0" fontId="4" fillId="0" borderId="0" xfId="0" applyFont="1" applyFill="1" applyBorder="1" applyAlignment="1">
      <alignment horizontal="right" textRotation="90" wrapText="1"/>
    </xf>
    <xf numFmtId="0" fontId="4" fillId="0" borderId="0" xfId="0" applyFont="1" applyFill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5" fontId="6" fillId="0" borderId="1" xfId="3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7" fontId="0" fillId="0" borderId="1" xfId="3" applyNumberFormat="1" applyFont="1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5" fontId="6" fillId="3" borderId="1" xfId="3" applyNumberFormat="1" applyFon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67" fontId="0" fillId="0" borderId="0" xfId="0" applyNumberFormat="1" applyFill="1"/>
    <xf numFmtId="9" fontId="0" fillId="0" borderId="0" xfId="2" applyFont="1" applyFill="1"/>
    <xf numFmtId="43" fontId="0" fillId="0" borderId="0" xfId="0" applyNumberFormat="1" applyFill="1"/>
    <xf numFmtId="168" fontId="0" fillId="0" borderId="0" xfId="0" applyNumberFormat="1" applyFill="1"/>
    <xf numFmtId="5" fontId="0" fillId="0" borderId="1" xfId="3" applyNumberFormat="1" applyFont="1" applyFill="1" applyBorder="1"/>
    <xf numFmtId="0" fontId="6" fillId="0" borderId="1" xfId="0" applyFont="1" applyFill="1" applyBorder="1"/>
    <xf numFmtId="9" fontId="0" fillId="0" borderId="0" xfId="2" applyFont="1"/>
    <xf numFmtId="3" fontId="0" fillId="0" borderId="0" xfId="0" applyNumberFormat="1"/>
    <xf numFmtId="0" fontId="7" fillId="0" borderId="1" xfId="0" applyFont="1" applyFill="1" applyBorder="1"/>
    <xf numFmtId="0" fontId="8" fillId="0" borderId="1" xfId="0" applyFont="1" applyFill="1" applyBorder="1"/>
    <xf numFmtId="9" fontId="0" fillId="0" borderId="0" xfId="0" applyNumberFormat="1"/>
    <xf numFmtId="0" fontId="9" fillId="0" borderId="1" xfId="0" applyFont="1" applyFill="1" applyBorder="1"/>
    <xf numFmtId="0" fontId="0" fillId="2" borderId="0" xfId="0" applyFill="1"/>
    <xf numFmtId="0" fontId="3" fillId="0" borderId="1" xfId="0" applyFont="1" applyBorder="1"/>
    <xf numFmtId="167" fontId="2" fillId="0" borderId="1" xfId="0" applyNumberFormat="1" applyFont="1" applyBorder="1"/>
    <xf numFmtId="0" fontId="2" fillId="0" borderId="1" xfId="0" applyFont="1" applyBorder="1"/>
    <xf numFmtId="0" fontId="4" fillId="4" borderId="2" xfId="0" applyFont="1" applyFill="1" applyBorder="1" applyAlignment="1">
      <alignment horizontal="center"/>
    </xf>
    <xf numFmtId="3" fontId="4" fillId="4" borderId="1" xfId="0" applyNumberFormat="1" applyFont="1" applyFill="1" applyBorder="1" applyAlignment="1">
      <alignment horizontal="center"/>
    </xf>
    <xf numFmtId="0" fontId="2" fillId="0" borderId="0" xfId="0" applyFont="1" applyFill="1"/>
    <xf numFmtId="1" fontId="0" fillId="0" borderId="0" xfId="0" applyNumberFormat="1"/>
    <xf numFmtId="0" fontId="6" fillId="0" borderId="0" xfId="0" applyFont="1"/>
    <xf numFmtId="1" fontId="6" fillId="0" borderId="0" xfId="0" applyNumberFormat="1" applyFont="1"/>
    <xf numFmtId="5" fontId="0" fillId="0" borderId="0" xfId="0" applyNumberFormat="1"/>
    <xf numFmtId="14" fontId="0" fillId="0" borderId="0" xfId="0" applyNumberFormat="1"/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1" fontId="0" fillId="5" borderId="1" xfId="0" applyNumberFormat="1" applyFill="1" applyBorder="1" applyAlignment="1">
      <alignment horizontal="center"/>
    </xf>
    <xf numFmtId="0" fontId="5" fillId="6" borderId="1" xfId="0" applyNumberFormat="1" applyFont="1" applyFill="1" applyBorder="1"/>
    <xf numFmtId="1" fontId="0" fillId="6" borderId="1" xfId="0" applyNumberFormat="1" applyFill="1" applyBorder="1" applyAlignment="1">
      <alignment horizontal="center"/>
    </xf>
    <xf numFmtId="0" fontId="5" fillId="7" borderId="1" xfId="0" applyNumberFormat="1" applyFont="1" applyFill="1" applyBorder="1"/>
    <xf numFmtId="1" fontId="0" fillId="7" borderId="1" xfId="0" applyNumberFormat="1" applyFill="1" applyBorder="1" applyAlignment="1">
      <alignment horizontal="center"/>
    </xf>
    <xf numFmtId="0" fontId="5" fillId="8" borderId="1" xfId="0" applyNumberFormat="1" applyFont="1" applyFill="1" applyBorder="1"/>
    <xf numFmtId="1" fontId="0" fillId="8" borderId="1" xfId="0" applyNumberFormat="1" applyFill="1" applyBorder="1" applyAlignment="1">
      <alignment horizontal="center"/>
    </xf>
    <xf numFmtId="0" fontId="4" fillId="8" borderId="1" xfId="0" applyFont="1" applyFill="1" applyBorder="1"/>
    <xf numFmtId="0" fontId="5" fillId="5" borderId="1" xfId="0" applyNumberFormat="1" applyFont="1" applyFill="1" applyBorder="1"/>
    <xf numFmtId="0" fontId="5" fillId="9" borderId="1" xfId="0" applyNumberFormat="1" applyFont="1" applyFill="1" applyBorder="1"/>
    <xf numFmtId="1" fontId="0" fillId="9" borderId="1" xfId="0" applyNumberFormat="1" applyFill="1" applyBorder="1" applyAlignment="1">
      <alignment horizontal="center"/>
    </xf>
    <xf numFmtId="0" fontId="5" fillId="10" borderId="1" xfId="0" applyNumberFormat="1" applyFont="1" applyFill="1" applyBorder="1"/>
    <xf numFmtId="1" fontId="0" fillId="10" borderId="1" xfId="0" applyNumberFormat="1" applyFill="1" applyBorder="1" applyAlignment="1">
      <alignment horizontal="center"/>
    </xf>
    <xf numFmtId="0" fontId="5" fillId="11" borderId="1" xfId="0" applyNumberFormat="1" applyFont="1" applyFill="1" applyBorder="1"/>
    <xf numFmtId="1" fontId="0" fillId="11" borderId="1" xfId="0" applyNumberFormat="1" applyFill="1" applyBorder="1" applyAlignment="1">
      <alignment horizontal="center"/>
    </xf>
    <xf numFmtId="0" fontId="5" fillId="12" borderId="1" xfId="0" applyNumberFormat="1" applyFont="1" applyFill="1" applyBorder="1"/>
    <xf numFmtId="1" fontId="0" fillId="12" borderId="1" xfId="0" applyNumberFormat="1" applyFill="1" applyBorder="1" applyAlignment="1">
      <alignment horizontal="center"/>
    </xf>
    <xf numFmtId="0" fontId="5" fillId="13" borderId="1" xfId="0" applyNumberFormat="1" applyFont="1" applyFill="1" applyBorder="1"/>
    <xf numFmtId="1" fontId="0" fillId="13" borderId="1" xfId="0" applyNumberFormat="1" applyFill="1" applyBorder="1" applyAlignment="1">
      <alignment horizontal="center"/>
    </xf>
    <xf numFmtId="0" fontId="3" fillId="5" borderId="1" xfId="0" applyFont="1" applyFill="1" applyBorder="1"/>
    <xf numFmtId="167" fontId="0" fillId="0" borderId="1" xfId="0" applyNumberFormat="1" applyFill="1" applyBorder="1"/>
    <xf numFmtId="6" fontId="0" fillId="0" borderId="0" xfId="0" applyNumberFormat="1" applyFont="1"/>
    <xf numFmtId="14" fontId="0" fillId="0" borderId="0" xfId="0" applyNumberFormat="1" applyFont="1"/>
    <xf numFmtId="0" fontId="0" fillId="3" borderId="0" xfId="0" applyFill="1"/>
    <xf numFmtId="0" fontId="2" fillId="3" borderId="3" xfId="0" applyFont="1" applyFill="1" applyBorder="1"/>
    <xf numFmtId="169" fontId="0" fillId="3" borderId="0" xfId="0" applyNumberFormat="1" applyFill="1"/>
    <xf numFmtId="1" fontId="0" fillId="3" borderId="0" xfId="0" applyNumberFormat="1" applyFill="1"/>
    <xf numFmtId="44" fontId="0" fillId="3" borderId="0" xfId="1" applyNumberFormat="1" applyFont="1" applyFill="1"/>
    <xf numFmtId="1" fontId="6" fillId="3" borderId="0" xfId="0" applyNumberFormat="1" applyFont="1" applyFill="1"/>
    <xf numFmtId="0" fontId="2" fillId="0" borderId="4" xfId="0" applyFont="1" applyBorder="1" applyAlignment="1">
      <alignment horizontal="right" wrapText="1"/>
    </xf>
    <xf numFmtId="0" fontId="5" fillId="0" borderId="0" xfId="0" applyNumberFormat="1" applyFont="1" applyFill="1" applyBorder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NumberFormat="1" applyFill="1" applyBorder="1"/>
    <xf numFmtId="0" fontId="2" fillId="0" borderId="0" xfId="0" applyFont="1" applyBorder="1"/>
    <xf numFmtId="165" fontId="2" fillId="0" borderId="0" xfId="1" applyNumberFormat="1" applyFont="1" applyBorder="1" applyAlignment="1">
      <alignment horizontal="center"/>
    </xf>
    <xf numFmtId="165" fontId="2" fillId="0" borderId="0" xfId="0" applyNumberFormat="1" applyFont="1" applyBorder="1"/>
    <xf numFmtId="165" fontId="0" fillId="8" borderId="1" xfId="1" applyNumberFormat="1" applyFont="1" applyFill="1" applyBorder="1"/>
    <xf numFmtId="165" fontId="0" fillId="5" borderId="1" xfId="1" applyNumberFormat="1" applyFont="1" applyFill="1" applyBorder="1"/>
    <xf numFmtId="165" fontId="0" fillId="11" borderId="1" xfId="1" applyNumberFormat="1" applyFont="1" applyFill="1" applyBorder="1"/>
    <xf numFmtId="165" fontId="0" fillId="0" borderId="1" xfId="1" applyNumberFormat="1" applyFont="1" applyFill="1" applyBorder="1"/>
    <xf numFmtId="165" fontId="0" fillId="9" borderId="1" xfId="1" applyNumberFormat="1" applyFont="1" applyFill="1" applyBorder="1"/>
    <xf numFmtId="165" fontId="0" fillId="6" borderId="1" xfId="1" applyNumberFormat="1" applyFont="1" applyFill="1" applyBorder="1"/>
    <xf numFmtId="165" fontId="0" fillId="13" borderId="1" xfId="1" applyNumberFormat="1" applyFont="1" applyFill="1" applyBorder="1"/>
    <xf numFmtId="165" fontId="0" fillId="7" borderId="1" xfId="1" applyNumberFormat="1" applyFont="1" applyFill="1" applyBorder="1"/>
    <xf numFmtId="165" fontId="0" fillId="10" borderId="1" xfId="1" applyNumberFormat="1" applyFont="1" applyFill="1" applyBorder="1"/>
    <xf numFmtId="165" fontId="0" fillId="12" borderId="1" xfId="1" applyNumberFormat="1" applyFont="1" applyFill="1" applyBorder="1"/>
    <xf numFmtId="165" fontId="2" fillId="0" borderId="0" xfId="0" applyNumberFormat="1" applyFont="1" applyFill="1" applyBorder="1"/>
    <xf numFmtId="0" fontId="5" fillId="2" borderId="5" xfId="0" applyNumberFormat="1" applyFont="1" applyFill="1" applyBorder="1" applyAlignment="1">
      <alignment horizontal="right"/>
    </xf>
    <xf numFmtId="0" fontId="0" fillId="0" borderId="5" xfId="0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O8" sqref="O8"/>
    </sheetView>
  </sheetViews>
  <sheetFormatPr defaultRowHeight="14.4" x14ac:dyDescent="0.3"/>
  <cols>
    <col min="1" max="1" width="21.109375" customWidth="1"/>
    <col min="6" max="6" width="9.6640625" customWidth="1"/>
    <col min="7" max="7" width="8.33203125" customWidth="1"/>
    <col min="8" max="8" width="8.6640625" style="1" customWidth="1"/>
    <col min="9" max="9" width="8" style="1" customWidth="1"/>
  </cols>
  <sheetData>
    <row r="1" spans="1:9" ht="15" x14ac:dyDescent="0.25">
      <c r="A1" s="2" t="s">
        <v>54</v>
      </c>
      <c r="B1" s="3"/>
      <c r="C1" s="3"/>
      <c r="D1" s="3"/>
      <c r="E1" s="3"/>
      <c r="F1" s="1"/>
      <c r="G1" s="1"/>
    </row>
    <row r="2" spans="1:9" s="14" customFormat="1" ht="30" x14ac:dyDescent="0.25">
      <c r="A2" s="11" t="s">
        <v>30</v>
      </c>
      <c r="B2" s="12">
        <v>42165</v>
      </c>
      <c r="C2" s="12">
        <f>B2+7</f>
        <v>42172</v>
      </c>
      <c r="D2" s="12">
        <f t="shared" ref="D2:E2" si="0">C2+7</f>
        <v>42179</v>
      </c>
      <c r="E2" s="12">
        <f t="shared" si="0"/>
        <v>42186</v>
      </c>
      <c r="F2" s="13" t="s">
        <v>0</v>
      </c>
      <c r="G2" s="13" t="s">
        <v>1</v>
      </c>
      <c r="H2" s="91" t="s">
        <v>28</v>
      </c>
      <c r="I2" s="13" t="s">
        <v>29</v>
      </c>
    </row>
    <row r="3" spans="1:9" ht="15" x14ac:dyDescent="0.25">
      <c r="A3" s="69" t="s">
        <v>16</v>
      </c>
      <c r="B3" s="68">
        <v>986</v>
      </c>
      <c r="C3" s="68">
        <v>1173</v>
      </c>
      <c r="D3" s="68">
        <v>1664</v>
      </c>
      <c r="E3" s="68">
        <v>2126</v>
      </c>
      <c r="F3" s="100">
        <f t="shared" ref="F3:F34" si="1">SUM(B3:E3)</f>
        <v>5949</v>
      </c>
      <c r="G3" s="100">
        <f t="shared" ref="G3:G34" si="2">AVERAGE(B3:E3)</f>
        <v>1487.25</v>
      </c>
      <c r="H3" s="100">
        <f t="shared" ref="H3:H34" si="3">MAX(B3:E3)</f>
        <v>2126</v>
      </c>
      <c r="I3" s="100">
        <f t="shared" ref="I3:I34" si="4">MIN(B3:E3)</f>
        <v>986</v>
      </c>
    </row>
    <row r="4" spans="1:9" ht="15" x14ac:dyDescent="0.25">
      <c r="A4" s="81" t="s">
        <v>10</v>
      </c>
      <c r="B4" s="62">
        <v>958</v>
      </c>
      <c r="C4" s="62">
        <v>1375</v>
      </c>
      <c r="D4" s="62">
        <v>1981</v>
      </c>
      <c r="E4" s="62">
        <v>2038</v>
      </c>
      <c r="F4" s="101">
        <f t="shared" si="1"/>
        <v>6352</v>
      </c>
      <c r="G4" s="101">
        <f t="shared" si="2"/>
        <v>1588</v>
      </c>
      <c r="H4" s="101">
        <f t="shared" si="3"/>
        <v>2038</v>
      </c>
      <c r="I4" s="101">
        <f t="shared" si="4"/>
        <v>958</v>
      </c>
    </row>
    <row r="5" spans="1:9" ht="15" x14ac:dyDescent="0.25">
      <c r="A5" s="70" t="s">
        <v>10</v>
      </c>
      <c r="B5" s="62">
        <v>1022</v>
      </c>
      <c r="C5" s="62">
        <v>1080</v>
      </c>
      <c r="D5" s="62">
        <v>1239</v>
      </c>
      <c r="E5" s="62">
        <v>1957</v>
      </c>
      <c r="F5" s="101">
        <f t="shared" si="1"/>
        <v>5298</v>
      </c>
      <c r="G5" s="101">
        <f t="shared" si="2"/>
        <v>1324.5</v>
      </c>
      <c r="H5" s="101">
        <f t="shared" si="3"/>
        <v>1957</v>
      </c>
      <c r="I5" s="101">
        <f t="shared" si="4"/>
        <v>1022</v>
      </c>
    </row>
    <row r="6" spans="1:9" ht="15" x14ac:dyDescent="0.25">
      <c r="A6" s="67" t="s">
        <v>16</v>
      </c>
      <c r="B6" s="68">
        <v>847.75</v>
      </c>
      <c r="C6" s="68">
        <v>1114</v>
      </c>
      <c r="D6" s="68">
        <v>1278</v>
      </c>
      <c r="E6" s="68">
        <v>1924</v>
      </c>
      <c r="F6" s="100">
        <f t="shared" si="1"/>
        <v>5163.75</v>
      </c>
      <c r="G6" s="100">
        <f t="shared" si="2"/>
        <v>1290.9375</v>
      </c>
      <c r="H6" s="100">
        <f t="shared" si="3"/>
        <v>1924</v>
      </c>
      <c r="I6" s="100">
        <f t="shared" si="4"/>
        <v>847.75</v>
      </c>
    </row>
    <row r="7" spans="1:9" ht="15" x14ac:dyDescent="0.25">
      <c r="A7" s="75" t="s">
        <v>12</v>
      </c>
      <c r="B7" s="76">
        <v>552</v>
      </c>
      <c r="C7" s="76">
        <v>389</v>
      </c>
      <c r="D7" s="76">
        <v>1397</v>
      </c>
      <c r="E7" s="76">
        <v>1575</v>
      </c>
      <c r="F7" s="102">
        <f t="shared" si="1"/>
        <v>3913</v>
      </c>
      <c r="G7" s="102">
        <f t="shared" si="2"/>
        <v>978.25</v>
      </c>
      <c r="H7" s="102">
        <f t="shared" si="3"/>
        <v>1575</v>
      </c>
      <c r="I7" s="102">
        <f t="shared" si="4"/>
        <v>389</v>
      </c>
    </row>
    <row r="8" spans="1:9" ht="15" x14ac:dyDescent="0.25">
      <c r="A8" s="9" t="s">
        <v>18</v>
      </c>
      <c r="B8" s="8">
        <v>891</v>
      </c>
      <c r="C8" s="8">
        <v>961</v>
      </c>
      <c r="D8" s="8">
        <v>1139.1500000000001</v>
      </c>
      <c r="E8" s="8">
        <v>1556.25</v>
      </c>
      <c r="F8" s="103">
        <f t="shared" si="1"/>
        <v>4547.3999999999996</v>
      </c>
      <c r="G8" s="103">
        <f t="shared" si="2"/>
        <v>1136.8499999999999</v>
      </c>
      <c r="H8" s="103">
        <f t="shared" si="3"/>
        <v>1556.25</v>
      </c>
      <c r="I8" s="103">
        <f t="shared" si="4"/>
        <v>891</v>
      </c>
    </row>
    <row r="9" spans="1:9" ht="15" x14ac:dyDescent="0.25">
      <c r="A9" s="75" t="s">
        <v>12</v>
      </c>
      <c r="B9" s="76">
        <v>1517.25</v>
      </c>
      <c r="C9" s="76">
        <v>999</v>
      </c>
      <c r="D9" s="76">
        <v>915</v>
      </c>
      <c r="E9" s="76">
        <v>1134</v>
      </c>
      <c r="F9" s="102">
        <f t="shared" si="1"/>
        <v>4565.25</v>
      </c>
      <c r="G9" s="102">
        <f t="shared" si="2"/>
        <v>1141.3125</v>
      </c>
      <c r="H9" s="102">
        <f t="shared" si="3"/>
        <v>1517.25</v>
      </c>
      <c r="I9" s="102">
        <f t="shared" si="4"/>
        <v>915</v>
      </c>
    </row>
    <row r="10" spans="1:9" ht="15" x14ac:dyDescent="0.25">
      <c r="A10" s="71" t="s">
        <v>7</v>
      </c>
      <c r="B10" s="72">
        <v>871</v>
      </c>
      <c r="C10" s="72">
        <v>921</v>
      </c>
      <c r="D10" s="72">
        <v>851</v>
      </c>
      <c r="E10" s="72">
        <v>1316</v>
      </c>
      <c r="F10" s="104">
        <f t="shared" si="1"/>
        <v>3959</v>
      </c>
      <c r="G10" s="104">
        <f t="shared" si="2"/>
        <v>989.75</v>
      </c>
      <c r="H10" s="104">
        <f t="shared" si="3"/>
        <v>1316</v>
      </c>
      <c r="I10" s="104">
        <f t="shared" si="4"/>
        <v>851</v>
      </c>
    </row>
    <row r="11" spans="1:9" ht="15" x14ac:dyDescent="0.25">
      <c r="A11" s="63" t="s">
        <v>9</v>
      </c>
      <c r="B11" s="64">
        <v>1100</v>
      </c>
      <c r="C11" s="64">
        <v>1002</v>
      </c>
      <c r="D11" s="64">
        <v>880</v>
      </c>
      <c r="E11" s="64">
        <v>1080</v>
      </c>
      <c r="F11" s="105">
        <f t="shared" si="1"/>
        <v>4062</v>
      </c>
      <c r="G11" s="105">
        <f t="shared" si="2"/>
        <v>1015.5</v>
      </c>
      <c r="H11" s="105">
        <f t="shared" si="3"/>
        <v>1100</v>
      </c>
      <c r="I11" s="105">
        <f t="shared" si="4"/>
        <v>880</v>
      </c>
    </row>
    <row r="12" spans="1:9" ht="15" x14ac:dyDescent="0.25">
      <c r="A12" s="71" t="s">
        <v>7</v>
      </c>
      <c r="B12" s="72">
        <v>450</v>
      </c>
      <c r="C12" s="72">
        <v>1079</v>
      </c>
      <c r="D12" s="72">
        <v>475</v>
      </c>
      <c r="E12" s="72">
        <v>601</v>
      </c>
      <c r="F12" s="104">
        <f t="shared" si="1"/>
        <v>2605</v>
      </c>
      <c r="G12" s="104">
        <f t="shared" si="2"/>
        <v>651.25</v>
      </c>
      <c r="H12" s="104">
        <f t="shared" si="3"/>
        <v>1079</v>
      </c>
      <c r="I12" s="104">
        <f t="shared" si="4"/>
        <v>450</v>
      </c>
    </row>
    <row r="13" spans="1:9" ht="15" x14ac:dyDescent="0.25">
      <c r="A13" s="7" t="s">
        <v>19</v>
      </c>
      <c r="B13" s="8">
        <v>890</v>
      </c>
      <c r="C13" s="8">
        <v>673</v>
      </c>
      <c r="D13" s="8">
        <v>884</v>
      </c>
      <c r="E13" s="8">
        <v>1045</v>
      </c>
      <c r="F13" s="103">
        <f t="shared" si="1"/>
        <v>3492</v>
      </c>
      <c r="G13" s="103">
        <f t="shared" si="2"/>
        <v>873</v>
      </c>
      <c r="H13" s="103">
        <f t="shared" si="3"/>
        <v>1045</v>
      </c>
      <c r="I13" s="103">
        <f t="shared" si="4"/>
        <v>673</v>
      </c>
    </row>
    <row r="14" spans="1:9" ht="15" x14ac:dyDescent="0.25">
      <c r="A14" s="79" t="s">
        <v>6</v>
      </c>
      <c r="B14" s="80">
        <v>825</v>
      </c>
      <c r="C14" s="80">
        <v>990</v>
      </c>
      <c r="D14" s="80">
        <v>858</v>
      </c>
      <c r="E14" s="80">
        <v>676.8</v>
      </c>
      <c r="F14" s="106">
        <f t="shared" si="1"/>
        <v>3349.8</v>
      </c>
      <c r="G14" s="106">
        <f t="shared" si="2"/>
        <v>837.45</v>
      </c>
      <c r="H14" s="106">
        <f t="shared" si="3"/>
        <v>990</v>
      </c>
      <c r="I14" s="106">
        <f t="shared" si="4"/>
        <v>676.8</v>
      </c>
    </row>
    <row r="15" spans="1:9" ht="15" x14ac:dyDescent="0.25">
      <c r="A15" s="7" t="s">
        <v>20</v>
      </c>
      <c r="B15" s="8">
        <v>646</v>
      </c>
      <c r="C15" s="8">
        <v>764.18</v>
      </c>
      <c r="D15" s="8">
        <v>892.1</v>
      </c>
      <c r="E15" s="8"/>
      <c r="F15" s="103">
        <f t="shared" si="1"/>
        <v>2302.2799999999997</v>
      </c>
      <c r="G15" s="103">
        <f t="shared" si="2"/>
        <v>767.42666666666662</v>
      </c>
      <c r="H15" s="103">
        <f t="shared" si="3"/>
        <v>892.1</v>
      </c>
      <c r="I15" s="103">
        <f t="shared" si="4"/>
        <v>646</v>
      </c>
    </row>
    <row r="16" spans="1:9" ht="15" x14ac:dyDescent="0.25">
      <c r="A16" s="10" t="s">
        <v>15</v>
      </c>
      <c r="B16" s="8">
        <v>733</v>
      </c>
      <c r="C16" s="8"/>
      <c r="D16" s="8">
        <v>869</v>
      </c>
      <c r="E16" s="8">
        <v>713.5</v>
      </c>
      <c r="F16" s="103">
        <f t="shared" si="1"/>
        <v>2315.5</v>
      </c>
      <c r="G16" s="103">
        <f t="shared" si="2"/>
        <v>771.83333333333337</v>
      </c>
      <c r="H16" s="103">
        <f t="shared" si="3"/>
        <v>869</v>
      </c>
      <c r="I16" s="103">
        <f t="shared" si="4"/>
        <v>713.5</v>
      </c>
    </row>
    <row r="17" spans="1:9" ht="15" x14ac:dyDescent="0.25">
      <c r="A17" s="7" t="s">
        <v>8</v>
      </c>
      <c r="B17" s="8">
        <v>700.28</v>
      </c>
      <c r="C17" s="8">
        <v>861.78</v>
      </c>
      <c r="D17" s="8">
        <v>646.66999999999996</v>
      </c>
      <c r="E17" s="8">
        <v>753.17</v>
      </c>
      <c r="F17" s="103">
        <f t="shared" si="1"/>
        <v>2961.9</v>
      </c>
      <c r="G17" s="103">
        <f t="shared" si="2"/>
        <v>740.47500000000002</v>
      </c>
      <c r="H17" s="103">
        <f t="shared" si="3"/>
        <v>861.78</v>
      </c>
      <c r="I17" s="103">
        <f t="shared" si="4"/>
        <v>646.66999999999996</v>
      </c>
    </row>
    <row r="18" spans="1:9" ht="15" x14ac:dyDescent="0.25">
      <c r="A18" s="79" t="s">
        <v>6</v>
      </c>
      <c r="B18" s="80">
        <v>806</v>
      </c>
      <c r="C18" s="80">
        <v>748</v>
      </c>
      <c r="D18" s="80">
        <v>716</v>
      </c>
      <c r="E18" s="80">
        <v>848</v>
      </c>
      <c r="F18" s="106">
        <f t="shared" si="1"/>
        <v>3118</v>
      </c>
      <c r="G18" s="106">
        <f t="shared" si="2"/>
        <v>779.5</v>
      </c>
      <c r="H18" s="106">
        <f t="shared" si="3"/>
        <v>848</v>
      </c>
      <c r="I18" s="106">
        <f t="shared" si="4"/>
        <v>716</v>
      </c>
    </row>
    <row r="19" spans="1:9" ht="15" x14ac:dyDescent="0.25">
      <c r="A19" s="75" t="s">
        <v>12</v>
      </c>
      <c r="B19" s="76">
        <v>580</v>
      </c>
      <c r="C19" s="76">
        <v>777</v>
      </c>
      <c r="D19" s="76">
        <v>525.5</v>
      </c>
      <c r="E19" s="76">
        <v>752.05</v>
      </c>
      <c r="F19" s="102">
        <f t="shared" si="1"/>
        <v>2634.55</v>
      </c>
      <c r="G19" s="102">
        <f t="shared" si="2"/>
        <v>658.63750000000005</v>
      </c>
      <c r="H19" s="102">
        <f t="shared" si="3"/>
        <v>777</v>
      </c>
      <c r="I19" s="102">
        <f t="shared" si="4"/>
        <v>525.5</v>
      </c>
    </row>
    <row r="20" spans="1:9" ht="15" x14ac:dyDescent="0.25">
      <c r="A20" s="79" t="s">
        <v>6</v>
      </c>
      <c r="B20" s="80">
        <v>410</v>
      </c>
      <c r="C20" s="80"/>
      <c r="D20" s="80"/>
      <c r="E20" s="80">
        <v>770</v>
      </c>
      <c r="F20" s="106">
        <f t="shared" si="1"/>
        <v>1180</v>
      </c>
      <c r="G20" s="106">
        <f t="shared" si="2"/>
        <v>590</v>
      </c>
      <c r="H20" s="106">
        <f t="shared" si="3"/>
        <v>770</v>
      </c>
      <c r="I20" s="106">
        <f t="shared" si="4"/>
        <v>410</v>
      </c>
    </row>
    <row r="21" spans="1:9" ht="15" x14ac:dyDescent="0.25">
      <c r="A21" s="65" t="s">
        <v>14</v>
      </c>
      <c r="B21" s="66">
        <v>605</v>
      </c>
      <c r="C21" s="66">
        <v>756</v>
      </c>
      <c r="D21" s="66">
        <v>754.25</v>
      </c>
      <c r="E21" s="66">
        <v>748</v>
      </c>
      <c r="F21" s="107">
        <f t="shared" si="1"/>
        <v>2863.25</v>
      </c>
      <c r="G21" s="107">
        <f t="shared" si="2"/>
        <v>715.8125</v>
      </c>
      <c r="H21" s="107">
        <f t="shared" si="3"/>
        <v>756</v>
      </c>
      <c r="I21" s="107">
        <f t="shared" si="4"/>
        <v>605</v>
      </c>
    </row>
    <row r="22" spans="1:9" ht="15" x14ac:dyDescent="0.25">
      <c r="A22" s="65" t="s">
        <v>14</v>
      </c>
      <c r="B22" s="66">
        <v>490.5</v>
      </c>
      <c r="C22" s="66">
        <v>654.5</v>
      </c>
      <c r="D22" s="66">
        <v>627</v>
      </c>
      <c r="E22" s="66">
        <v>684</v>
      </c>
      <c r="F22" s="107">
        <f t="shared" si="1"/>
        <v>2456</v>
      </c>
      <c r="G22" s="107">
        <f t="shared" si="2"/>
        <v>614</v>
      </c>
      <c r="H22" s="107">
        <f t="shared" si="3"/>
        <v>684</v>
      </c>
      <c r="I22" s="107">
        <f t="shared" si="4"/>
        <v>490.5</v>
      </c>
    </row>
    <row r="23" spans="1:9" ht="15" x14ac:dyDescent="0.25">
      <c r="A23" s="79" t="s">
        <v>6</v>
      </c>
      <c r="B23" s="80">
        <v>432</v>
      </c>
      <c r="C23" s="80">
        <v>620</v>
      </c>
      <c r="D23" s="80">
        <v>540</v>
      </c>
      <c r="E23" s="80">
        <v>571</v>
      </c>
      <c r="F23" s="106">
        <f t="shared" si="1"/>
        <v>2163</v>
      </c>
      <c r="G23" s="106">
        <f t="shared" si="2"/>
        <v>540.75</v>
      </c>
      <c r="H23" s="106">
        <f t="shared" si="3"/>
        <v>620</v>
      </c>
      <c r="I23" s="106">
        <f t="shared" si="4"/>
        <v>432</v>
      </c>
    </row>
    <row r="24" spans="1:9" ht="15" x14ac:dyDescent="0.25">
      <c r="A24" s="63" t="s">
        <v>21</v>
      </c>
      <c r="B24" s="64">
        <v>550</v>
      </c>
      <c r="C24" s="64">
        <v>605</v>
      </c>
      <c r="D24" s="64">
        <v>545</v>
      </c>
      <c r="E24" s="64">
        <v>615</v>
      </c>
      <c r="F24" s="105">
        <f t="shared" si="1"/>
        <v>2315</v>
      </c>
      <c r="G24" s="105">
        <f t="shared" si="2"/>
        <v>578.75</v>
      </c>
      <c r="H24" s="105">
        <f t="shared" si="3"/>
        <v>615</v>
      </c>
      <c r="I24" s="105">
        <f t="shared" si="4"/>
        <v>545</v>
      </c>
    </row>
    <row r="25" spans="1:9" ht="15" x14ac:dyDescent="0.25">
      <c r="A25" s="71" t="s">
        <v>7</v>
      </c>
      <c r="B25" s="72">
        <v>530</v>
      </c>
      <c r="C25" s="72">
        <v>311</v>
      </c>
      <c r="D25" s="72">
        <v>473</v>
      </c>
      <c r="E25" s="72">
        <v>591</v>
      </c>
      <c r="F25" s="104">
        <f t="shared" si="1"/>
        <v>1905</v>
      </c>
      <c r="G25" s="104">
        <f t="shared" si="2"/>
        <v>476.25</v>
      </c>
      <c r="H25" s="104">
        <f t="shared" si="3"/>
        <v>591</v>
      </c>
      <c r="I25" s="104">
        <f t="shared" si="4"/>
        <v>311</v>
      </c>
    </row>
    <row r="26" spans="1:9" ht="15" x14ac:dyDescent="0.25">
      <c r="A26" s="63" t="s">
        <v>9</v>
      </c>
      <c r="B26" s="64"/>
      <c r="C26" s="64">
        <v>468</v>
      </c>
      <c r="D26" s="64">
        <v>552</v>
      </c>
      <c r="E26" s="64">
        <v>442</v>
      </c>
      <c r="F26" s="105">
        <f t="shared" si="1"/>
        <v>1462</v>
      </c>
      <c r="G26" s="105">
        <f t="shared" si="2"/>
        <v>487.33333333333331</v>
      </c>
      <c r="H26" s="105">
        <f t="shared" si="3"/>
        <v>552</v>
      </c>
      <c r="I26" s="105">
        <f t="shared" si="4"/>
        <v>442</v>
      </c>
    </row>
    <row r="27" spans="1:9" ht="15" x14ac:dyDescent="0.25">
      <c r="A27" s="7" t="s">
        <v>23</v>
      </c>
      <c r="B27" s="8"/>
      <c r="C27" s="8"/>
      <c r="D27" s="8">
        <v>512</v>
      </c>
      <c r="E27" s="8">
        <v>501</v>
      </c>
      <c r="F27" s="103">
        <f t="shared" si="1"/>
        <v>1013</v>
      </c>
      <c r="G27" s="103">
        <f t="shared" si="2"/>
        <v>506.5</v>
      </c>
      <c r="H27" s="103">
        <f t="shared" si="3"/>
        <v>512</v>
      </c>
      <c r="I27" s="103">
        <f t="shared" si="4"/>
        <v>501</v>
      </c>
    </row>
    <row r="28" spans="1:9" ht="15" x14ac:dyDescent="0.25">
      <c r="A28" s="65" t="s">
        <v>14</v>
      </c>
      <c r="B28" s="66">
        <v>470</v>
      </c>
      <c r="C28" s="66">
        <v>504</v>
      </c>
      <c r="D28" s="66">
        <v>477</v>
      </c>
      <c r="E28" s="66">
        <v>348</v>
      </c>
      <c r="F28" s="107">
        <f t="shared" si="1"/>
        <v>1799</v>
      </c>
      <c r="G28" s="107">
        <f t="shared" si="2"/>
        <v>449.75</v>
      </c>
      <c r="H28" s="107">
        <f t="shared" si="3"/>
        <v>504</v>
      </c>
      <c r="I28" s="107">
        <f t="shared" si="4"/>
        <v>348</v>
      </c>
    </row>
    <row r="29" spans="1:9" ht="15" x14ac:dyDescent="0.25">
      <c r="A29" s="73" t="s">
        <v>24</v>
      </c>
      <c r="B29" s="74">
        <v>469</v>
      </c>
      <c r="C29" s="74"/>
      <c r="D29" s="74">
        <v>295</v>
      </c>
      <c r="E29" s="74">
        <v>478</v>
      </c>
      <c r="F29" s="108">
        <f t="shared" si="1"/>
        <v>1242</v>
      </c>
      <c r="G29" s="108">
        <f t="shared" si="2"/>
        <v>414</v>
      </c>
      <c r="H29" s="108">
        <f t="shared" si="3"/>
        <v>478</v>
      </c>
      <c r="I29" s="108">
        <f t="shared" si="4"/>
        <v>295</v>
      </c>
    </row>
    <row r="30" spans="1:9" x14ac:dyDescent="0.3">
      <c r="A30" s="77" t="s">
        <v>11</v>
      </c>
      <c r="B30" s="78">
        <v>388</v>
      </c>
      <c r="C30" s="78">
        <v>336.5</v>
      </c>
      <c r="D30" s="78">
        <v>438</v>
      </c>
      <c r="E30" s="78">
        <v>370.05</v>
      </c>
      <c r="F30" s="109">
        <f t="shared" si="1"/>
        <v>1532.55</v>
      </c>
      <c r="G30" s="109">
        <f t="shared" si="2"/>
        <v>383.13749999999999</v>
      </c>
      <c r="H30" s="109">
        <f t="shared" si="3"/>
        <v>438</v>
      </c>
      <c r="I30" s="109">
        <f t="shared" si="4"/>
        <v>336.5</v>
      </c>
    </row>
    <row r="31" spans="1:9" x14ac:dyDescent="0.3">
      <c r="A31" s="9" t="s">
        <v>17</v>
      </c>
      <c r="B31" s="8">
        <v>298</v>
      </c>
      <c r="C31" s="8">
        <v>381</v>
      </c>
      <c r="D31" s="8">
        <v>241</v>
      </c>
      <c r="E31" s="8">
        <v>424</v>
      </c>
      <c r="F31" s="103">
        <f t="shared" si="1"/>
        <v>1344</v>
      </c>
      <c r="G31" s="103">
        <f t="shared" si="2"/>
        <v>336</v>
      </c>
      <c r="H31" s="103">
        <f t="shared" si="3"/>
        <v>424</v>
      </c>
      <c r="I31" s="103">
        <f t="shared" si="4"/>
        <v>241</v>
      </c>
    </row>
    <row r="32" spans="1:9" x14ac:dyDescent="0.3">
      <c r="A32" s="77" t="s">
        <v>11</v>
      </c>
      <c r="B32" s="78">
        <v>222</v>
      </c>
      <c r="C32" s="78">
        <v>351</v>
      </c>
      <c r="D32" s="78">
        <v>219</v>
      </c>
      <c r="E32" s="78">
        <v>422</v>
      </c>
      <c r="F32" s="109">
        <f t="shared" si="1"/>
        <v>1214</v>
      </c>
      <c r="G32" s="109">
        <f t="shared" si="2"/>
        <v>303.5</v>
      </c>
      <c r="H32" s="109">
        <f t="shared" si="3"/>
        <v>422</v>
      </c>
      <c r="I32" s="109">
        <f t="shared" si="4"/>
        <v>219</v>
      </c>
    </row>
    <row r="33" spans="1:9" x14ac:dyDescent="0.3">
      <c r="A33" s="7" t="s">
        <v>22</v>
      </c>
      <c r="B33" s="8"/>
      <c r="C33" s="8">
        <v>150</v>
      </c>
      <c r="D33" s="8"/>
      <c r="E33" s="8"/>
      <c r="F33" s="103">
        <f t="shared" si="1"/>
        <v>150</v>
      </c>
      <c r="G33" s="103">
        <f t="shared" si="2"/>
        <v>150</v>
      </c>
      <c r="H33" s="103">
        <f t="shared" si="3"/>
        <v>150</v>
      </c>
      <c r="I33" s="103">
        <f t="shared" si="4"/>
        <v>150</v>
      </c>
    </row>
    <row r="34" spans="1:9" x14ac:dyDescent="0.3">
      <c r="A34" s="73" t="s">
        <v>13</v>
      </c>
      <c r="B34" s="74">
        <v>60</v>
      </c>
      <c r="C34" s="74"/>
      <c r="D34" s="74"/>
      <c r="E34" s="74"/>
      <c r="F34" s="108">
        <f t="shared" si="1"/>
        <v>60</v>
      </c>
      <c r="G34" s="108">
        <f t="shared" si="2"/>
        <v>60</v>
      </c>
      <c r="H34" s="108">
        <f t="shared" si="3"/>
        <v>60</v>
      </c>
      <c r="I34" s="108">
        <f t="shared" si="4"/>
        <v>60</v>
      </c>
    </row>
    <row r="35" spans="1:9" s="95" customFormat="1" x14ac:dyDescent="0.3">
      <c r="A35" s="92"/>
      <c r="B35" s="93"/>
      <c r="C35" s="93"/>
      <c r="D35" s="93"/>
      <c r="E35" s="93"/>
      <c r="F35" s="94"/>
      <c r="G35" s="94"/>
      <c r="H35" s="94"/>
      <c r="I35" s="94"/>
    </row>
    <row r="36" spans="1:9" s="95" customFormat="1" x14ac:dyDescent="0.3">
      <c r="A36" s="96"/>
      <c r="B36" s="93"/>
      <c r="C36" s="93"/>
      <c r="D36" s="93"/>
      <c r="E36" s="93"/>
      <c r="F36" s="110" t="s">
        <v>0</v>
      </c>
      <c r="G36" s="94"/>
      <c r="H36" s="94"/>
      <c r="I36" s="94"/>
    </row>
    <row r="37" spans="1:9" s="95" customFormat="1" x14ac:dyDescent="0.3">
      <c r="A37" s="4" t="s">
        <v>2</v>
      </c>
      <c r="B37" s="98">
        <f>SUM(B3:B34)</f>
        <v>19299.78</v>
      </c>
      <c r="C37" s="98">
        <f t="shared" ref="C37:D37" si="5">SUM(C3:C34)</f>
        <v>20043.96</v>
      </c>
      <c r="D37" s="98">
        <f t="shared" si="5"/>
        <v>22883.67</v>
      </c>
      <c r="E37" s="98">
        <f>SUM(E3:E34)</f>
        <v>27059.819999999996</v>
      </c>
      <c r="F37" s="99">
        <f>SUM(F3:F34)</f>
        <v>89287.23000000001</v>
      </c>
      <c r="G37" s="97"/>
      <c r="H37" s="97"/>
      <c r="I37" s="97"/>
    </row>
    <row r="38" spans="1:9" x14ac:dyDescent="0.3">
      <c r="A38" s="111" t="s">
        <v>3</v>
      </c>
      <c r="B38" s="112">
        <f>COUNT(B3:B34)</f>
        <v>29</v>
      </c>
      <c r="C38" s="112">
        <f t="shared" ref="C38:E38" si="6">COUNT(C3:C34)</f>
        <v>27</v>
      </c>
      <c r="D38" s="112">
        <f t="shared" si="6"/>
        <v>29</v>
      </c>
      <c r="E38" s="112">
        <f t="shared" si="6"/>
        <v>29</v>
      </c>
      <c r="F38" s="1"/>
      <c r="G38" s="1"/>
    </row>
    <row r="39" spans="1:9" x14ac:dyDescent="0.3">
      <c r="A39" s="111" t="s">
        <v>4</v>
      </c>
      <c r="B39" s="112">
        <f>AVERAGE(B3:B34)</f>
        <v>665.50965517241377</v>
      </c>
      <c r="C39" s="112">
        <f t="shared" ref="C39:E39" si="7">AVERAGE(C3:C34)</f>
        <v>742.36888888888882</v>
      </c>
      <c r="D39" s="112">
        <f t="shared" si="7"/>
        <v>789.09206896551723</v>
      </c>
      <c r="E39" s="112">
        <f t="shared" si="7"/>
        <v>933.09724137931016</v>
      </c>
      <c r="F39" s="1"/>
      <c r="G39" s="1"/>
    </row>
    <row r="40" spans="1:9" x14ac:dyDescent="0.3">
      <c r="A40" s="111" t="s">
        <v>5</v>
      </c>
      <c r="B40" s="112">
        <f>AVERAGE(B3,B4,B5,B6,B7,B8,B9,B10,B11,B12,B13,B15,B17,B19,B24,B25,B26,B29,B31,B33)</f>
        <v>769.90444444444449</v>
      </c>
      <c r="C40" s="112">
        <f t="shared" ref="C40:E40" si="8">AVERAGE(C3,C4,C5,C6,C7,C8,C9,C10,C11,C12,C13,C15,C17,C19,C24,C25,C26,C29,C31,C33)</f>
        <v>793.89263157894743</v>
      </c>
      <c r="D40" s="112">
        <f t="shared" si="8"/>
        <v>888.07473684210515</v>
      </c>
      <c r="E40" s="112">
        <f t="shared" si="8"/>
        <v>1133.7483333333332</v>
      </c>
      <c r="F40" s="1"/>
      <c r="G40" s="1"/>
    </row>
    <row r="41" spans="1:9" x14ac:dyDescent="0.3">
      <c r="A41" s="111" t="s">
        <v>25</v>
      </c>
      <c r="B41" s="112"/>
      <c r="C41" s="112"/>
      <c r="D41" s="112"/>
      <c r="E41" s="112"/>
    </row>
    <row r="42" spans="1:9" x14ac:dyDescent="0.3">
      <c r="A42" s="111" t="s">
        <v>26</v>
      </c>
      <c r="B42" s="112"/>
      <c r="C42" s="112"/>
      <c r="D42" s="112"/>
      <c r="E42" s="112"/>
    </row>
    <row r="43" spans="1:9" x14ac:dyDescent="0.3">
      <c r="A43" s="111" t="s">
        <v>27</v>
      </c>
      <c r="B43" s="112"/>
      <c r="C43" s="112"/>
      <c r="D43" s="112"/>
      <c r="E43" s="112"/>
    </row>
    <row r="44" spans="1:9" x14ac:dyDescent="0.3">
      <c r="A44" s="111" t="s">
        <v>50</v>
      </c>
      <c r="B44" s="112"/>
      <c r="C44" s="112"/>
      <c r="D44" s="112"/>
      <c r="E44" s="112"/>
    </row>
  </sheetData>
  <sortState ref="A3:I34">
    <sortCondition descending="1" ref="H3:H34"/>
  </sortState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workbookViewId="0">
      <selection activeCell="B1" sqref="B1"/>
    </sheetView>
  </sheetViews>
  <sheetFormatPr defaultColWidth="9.109375" defaultRowHeight="14.4" x14ac:dyDescent="0.3"/>
  <cols>
    <col min="1" max="1" width="3.88671875" style="1" customWidth="1"/>
    <col min="2" max="2" width="7.88671875" style="1" customWidth="1"/>
    <col min="3" max="3" width="8.6640625" style="1" customWidth="1"/>
    <col min="4" max="4" width="8.88671875" style="1" customWidth="1"/>
    <col min="5" max="5" width="11.5546875" style="1" customWidth="1"/>
    <col min="6" max="6" width="18.44140625" style="1" customWidth="1"/>
    <col min="7" max="7" width="6.88671875" style="1" customWidth="1"/>
    <col min="8" max="10" width="7" style="1" customWidth="1"/>
    <col min="11" max="11" width="8" style="1" customWidth="1"/>
    <col min="12" max="12" width="7.33203125" style="1" customWidth="1"/>
    <col min="13" max="13" width="12.44140625" style="1" customWidth="1"/>
    <col min="14" max="14" width="10.6640625" style="1" customWidth="1"/>
    <col min="15" max="15" width="2.44140625" style="1" customWidth="1"/>
    <col min="16" max="16" width="9.33203125" style="6" customWidth="1"/>
    <col min="17" max="18" width="9.109375" style="6"/>
    <col min="19" max="19" width="17.109375" style="6" customWidth="1"/>
    <col min="20" max="20" width="4.44140625" style="6" customWidth="1"/>
    <col min="21" max="21" width="9.5546875" style="6" bestFit="1" customWidth="1"/>
    <col min="22" max="24" width="9.109375" style="6"/>
    <col min="25" max="16384" width="9.109375" style="1"/>
  </cols>
  <sheetData>
    <row r="1" spans="1:29" ht="15" x14ac:dyDescent="0.25">
      <c r="B1" s="16" t="s">
        <v>54</v>
      </c>
      <c r="E1" s="17"/>
    </row>
    <row r="2" spans="1:29" ht="15" x14ac:dyDescent="0.25">
      <c r="E2" s="17"/>
    </row>
    <row r="3" spans="1:29" ht="79.2" x14ac:dyDescent="0.3">
      <c r="B3" s="16"/>
      <c r="C3" s="18" t="s">
        <v>31</v>
      </c>
      <c r="D3" s="19" t="s">
        <v>32</v>
      </c>
      <c r="E3" s="20" t="s">
        <v>33</v>
      </c>
      <c r="F3" s="21" t="s">
        <v>34</v>
      </c>
      <c r="G3" s="22" t="s">
        <v>35</v>
      </c>
      <c r="H3" s="20" t="s">
        <v>36</v>
      </c>
      <c r="I3" s="20" t="s">
        <v>37</v>
      </c>
      <c r="J3" s="20" t="s">
        <v>52</v>
      </c>
      <c r="K3" s="23">
        <v>2014</v>
      </c>
      <c r="L3" s="24" t="s">
        <v>31</v>
      </c>
      <c r="M3" s="24" t="s">
        <v>32</v>
      </c>
      <c r="N3" s="24" t="s">
        <v>33</v>
      </c>
      <c r="P3" s="25" t="s">
        <v>53</v>
      </c>
      <c r="Q3" s="26" t="s">
        <v>38</v>
      </c>
      <c r="R3" s="26" t="s">
        <v>39</v>
      </c>
      <c r="S3" s="26"/>
      <c r="U3" s="26"/>
      <c r="V3" s="26"/>
    </row>
    <row r="4" spans="1:29" ht="15" x14ac:dyDescent="0.25">
      <c r="A4" s="1">
        <v>1</v>
      </c>
      <c r="B4" s="27">
        <v>42165</v>
      </c>
      <c r="C4" s="31">
        <f>D4/12</f>
        <v>1608.3149999999998</v>
      </c>
      <c r="D4" s="29">
        <f>'Vendor Sales Summary Example'!B37</f>
        <v>19299.78</v>
      </c>
      <c r="E4" s="30">
        <f>'Vendor Sales Summary Example'!B38</f>
        <v>29</v>
      </c>
      <c r="F4" s="28" t="s">
        <v>40</v>
      </c>
      <c r="G4" s="31"/>
      <c r="H4" s="31">
        <f>D4*0.018</f>
        <v>347.39603999999997</v>
      </c>
      <c r="I4" s="82">
        <f>H4*0.85</f>
        <v>295.28663399999999</v>
      </c>
      <c r="J4" s="28">
        <v>248</v>
      </c>
      <c r="K4" s="32">
        <v>41436</v>
      </c>
      <c r="L4" s="33">
        <v>1508</v>
      </c>
      <c r="M4" s="34">
        <f>12*L4</f>
        <v>18096</v>
      </c>
      <c r="N4" s="35">
        <f>29+1</f>
        <v>30</v>
      </c>
      <c r="P4" s="36">
        <f>D4</f>
        <v>19299.78</v>
      </c>
      <c r="Q4" s="36">
        <f>M4</f>
        <v>18096</v>
      </c>
      <c r="R4" s="37">
        <f>(P4-Q4)/Q4</f>
        <v>6.6521883289124603E-2</v>
      </c>
      <c r="S4" s="37"/>
      <c r="U4" s="38"/>
      <c r="V4" s="39"/>
    </row>
    <row r="5" spans="1:29" ht="15" x14ac:dyDescent="0.25">
      <c r="A5" s="1">
        <v>2</v>
      </c>
      <c r="B5" s="27">
        <f>B4+7</f>
        <v>42172</v>
      </c>
      <c r="C5" s="31">
        <f t="shared" ref="C5:C7" si="0">D5/12</f>
        <v>1670.33</v>
      </c>
      <c r="D5" s="40">
        <f>'Vendor Sales Summary Example'!C37</f>
        <v>20043.96</v>
      </c>
      <c r="E5" s="30">
        <f>'Vendor Sales Summary Example'!C38</f>
        <v>27</v>
      </c>
      <c r="F5" s="41" t="s">
        <v>41</v>
      </c>
      <c r="G5" s="31"/>
      <c r="H5" s="31">
        <f t="shared" ref="H5:H7" si="1">D5*0.018</f>
        <v>360.79127999999997</v>
      </c>
      <c r="I5" s="82">
        <f t="shared" ref="I5:I7" si="2">H5*0.85</f>
        <v>306.67258799999996</v>
      </c>
      <c r="J5" s="28">
        <v>260</v>
      </c>
      <c r="K5" s="32">
        <f>K4+7</f>
        <v>41443</v>
      </c>
      <c r="L5" s="33">
        <v>1452</v>
      </c>
      <c r="M5" s="34">
        <f t="shared" ref="M5:M20" si="3">12*L5</f>
        <v>17424</v>
      </c>
      <c r="N5" s="35">
        <v>31</v>
      </c>
      <c r="P5" s="36">
        <f>D5+P4</f>
        <v>39343.74</v>
      </c>
      <c r="Q5" s="36">
        <f>Q4+M5</f>
        <v>35520</v>
      </c>
      <c r="R5" s="37">
        <f t="shared" ref="R5:R7" si="4">(P5-Q5)/Q5</f>
        <v>0.10765033783783778</v>
      </c>
      <c r="S5" s="37"/>
      <c r="U5" s="38"/>
      <c r="V5" s="39"/>
      <c r="AB5" s="42"/>
    </row>
    <row r="6" spans="1:29" ht="15" x14ac:dyDescent="0.25">
      <c r="A6" s="1">
        <v>3</v>
      </c>
      <c r="B6" s="27">
        <f t="shared" ref="B6:B20" si="5">B5+7</f>
        <v>42179</v>
      </c>
      <c r="C6" s="31">
        <f t="shared" si="0"/>
        <v>1906.9724999999999</v>
      </c>
      <c r="D6" s="40">
        <f>'Vendor Sales Summary Example'!D37</f>
        <v>22883.67</v>
      </c>
      <c r="E6" s="30">
        <f>'Vendor Sales Summary Example'!D38</f>
        <v>29</v>
      </c>
      <c r="F6" s="28" t="s">
        <v>42</v>
      </c>
      <c r="G6" s="31"/>
      <c r="H6" s="31">
        <f t="shared" si="1"/>
        <v>411.90605999999991</v>
      </c>
      <c r="I6" s="82">
        <f t="shared" si="2"/>
        <v>350.12015099999991</v>
      </c>
      <c r="J6" s="28">
        <v>286</v>
      </c>
      <c r="K6" s="32">
        <f t="shared" ref="K6:K20" si="6">K5+7</f>
        <v>41450</v>
      </c>
      <c r="L6" s="33">
        <v>1704</v>
      </c>
      <c r="M6" s="34">
        <f t="shared" si="3"/>
        <v>20448</v>
      </c>
      <c r="N6" s="35">
        <v>23</v>
      </c>
      <c r="O6" s="43"/>
      <c r="P6" s="36">
        <f>D6+P5</f>
        <v>62227.409999999996</v>
      </c>
      <c r="Q6" s="36">
        <f t="shared" ref="Q6" si="7">Q5+M6</f>
        <v>55968</v>
      </c>
      <c r="R6" s="37">
        <f t="shared" si="4"/>
        <v>0.11183908662092618</v>
      </c>
      <c r="S6" s="37"/>
      <c r="U6" s="38"/>
      <c r="V6" s="39"/>
      <c r="AB6" s="42"/>
    </row>
    <row r="7" spans="1:29" ht="15" x14ac:dyDescent="0.25">
      <c r="A7" s="1">
        <f t="shared" ref="A7:A20" si="8">A6+1</f>
        <v>4</v>
      </c>
      <c r="B7" s="27">
        <f t="shared" si="5"/>
        <v>42186</v>
      </c>
      <c r="C7" s="31">
        <f t="shared" si="0"/>
        <v>2254.9849999999997</v>
      </c>
      <c r="D7" s="40">
        <f>'Vendor Sales Summary Example'!E37</f>
        <v>27059.819999999996</v>
      </c>
      <c r="E7" s="30">
        <f>'Vendor Sales Summary Example'!E38</f>
        <v>29</v>
      </c>
      <c r="F7" s="28" t="s">
        <v>51</v>
      </c>
      <c r="G7" s="31"/>
      <c r="H7" s="31">
        <f t="shared" si="1"/>
        <v>487.07675999999987</v>
      </c>
      <c r="I7" s="82">
        <f t="shared" si="2"/>
        <v>414.01524599999988</v>
      </c>
      <c r="J7" s="28">
        <v>392</v>
      </c>
      <c r="K7" s="32">
        <f t="shared" si="6"/>
        <v>41457</v>
      </c>
      <c r="L7" s="33">
        <v>2002</v>
      </c>
      <c r="M7" s="34">
        <f t="shared" si="3"/>
        <v>24024</v>
      </c>
      <c r="N7" s="35">
        <v>34</v>
      </c>
      <c r="P7" s="36">
        <f>D7+P6</f>
        <v>89287.23</v>
      </c>
      <c r="Q7" s="36">
        <f>Q6+M7</f>
        <v>79992</v>
      </c>
      <c r="R7" s="37">
        <f t="shared" si="4"/>
        <v>0.1162019951995199</v>
      </c>
      <c r="S7" s="37"/>
      <c r="U7" s="38"/>
      <c r="V7" s="39"/>
      <c r="Y7" s="42"/>
      <c r="AB7" s="42"/>
    </row>
    <row r="8" spans="1:29" ht="15" x14ac:dyDescent="0.25">
      <c r="A8" s="1">
        <f t="shared" si="8"/>
        <v>5</v>
      </c>
      <c r="B8" s="27">
        <f t="shared" si="5"/>
        <v>42193</v>
      </c>
      <c r="C8" s="28"/>
      <c r="D8" s="40"/>
      <c r="E8" s="30"/>
      <c r="F8" s="41"/>
      <c r="G8" s="31"/>
      <c r="H8" s="28"/>
      <c r="I8" s="28"/>
      <c r="J8" s="28"/>
      <c r="K8" s="32">
        <f t="shared" si="6"/>
        <v>41464</v>
      </c>
      <c r="L8" s="33">
        <v>1824</v>
      </c>
      <c r="M8" s="34">
        <f t="shared" si="3"/>
        <v>21888</v>
      </c>
      <c r="N8" s="35">
        <v>32</v>
      </c>
      <c r="O8" s="43"/>
      <c r="P8" s="36"/>
      <c r="Q8" s="36"/>
      <c r="R8" s="37"/>
      <c r="S8" s="37"/>
      <c r="U8" s="38"/>
      <c r="V8" s="39"/>
      <c r="Y8" s="42"/>
      <c r="AB8" s="42"/>
    </row>
    <row r="9" spans="1:29" ht="15" x14ac:dyDescent="0.25">
      <c r="A9" s="1">
        <f t="shared" si="8"/>
        <v>6</v>
      </c>
      <c r="B9" s="27">
        <f t="shared" si="5"/>
        <v>42200</v>
      </c>
      <c r="C9" s="28"/>
      <c r="D9" s="40"/>
      <c r="E9" s="30"/>
      <c r="F9" s="41"/>
      <c r="G9" s="31"/>
      <c r="H9" s="28"/>
      <c r="I9" s="28"/>
      <c r="J9" s="28"/>
      <c r="K9" s="32">
        <f t="shared" si="6"/>
        <v>41471</v>
      </c>
      <c r="L9" s="33">
        <v>1766</v>
      </c>
      <c r="M9" s="34">
        <f t="shared" si="3"/>
        <v>21192</v>
      </c>
      <c r="N9" s="35">
        <v>35</v>
      </c>
      <c r="P9" s="36"/>
      <c r="Q9" s="36"/>
      <c r="R9" s="37"/>
      <c r="S9" s="37"/>
      <c r="U9" s="38"/>
      <c r="V9" s="39"/>
      <c r="Y9" s="42"/>
      <c r="AB9" s="42"/>
    </row>
    <row r="10" spans="1:29" ht="15" x14ac:dyDescent="0.25">
      <c r="A10" s="1">
        <f t="shared" si="8"/>
        <v>7</v>
      </c>
      <c r="B10" s="27">
        <f t="shared" si="5"/>
        <v>42207</v>
      </c>
      <c r="C10" s="28"/>
      <c r="D10" s="40"/>
      <c r="E10" s="30"/>
      <c r="F10" s="44"/>
      <c r="G10" s="31"/>
      <c r="H10" s="28"/>
      <c r="I10" s="28"/>
      <c r="J10" s="28"/>
      <c r="K10" s="32">
        <f t="shared" si="6"/>
        <v>41478</v>
      </c>
      <c r="L10" s="33">
        <v>1897</v>
      </c>
      <c r="M10" s="34">
        <f t="shared" si="3"/>
        <v>22764</v>
      </c>
      <c r="N10" s="35">
        <v>34</v>
      </c>
      <c r="O10" s="43"/>
      <c r="P10" s="36"/>
      <c r="Q10" s="36"/>
      <c r="R10" s="37"/>
      <c r="S10" s="37"/>
      <c r="U10" s="38"/>
      <c r="V10" s="39"/>
      <c r="Y10" s="42"/>
      <c r="AB10" s="42"/>
    </row>
    <row r="11" spans="1:29" ht="15" x14ac:dyDescent="0.25">
      <c r="A11" s="1">
        <f t="shared" si="8"/>
        <v>8</v>
      </c>
      <c r="B11" s="27">
        <f t="shared" si="5"/>
        <v>42214</v>
      </c>
      <c r="C11" s="28"/>
      <c r="D11" s="40"/>
      <c r="E11" s="30"/>
      <c r="F11" s="41"/>
      <c r="G11" s="31"/>
      <c r="H11" s="28"/>
      <c r="I11" s="28"/>
      <c r="J11" s="28"/>
      <c r="K11" s="32">
        <f t="shared" si="6"/>
        <v>41485</v>
      </c>
      <c r="L11" s="33">
        <v>1700</v>
      </c>
      <c r="M11" s="34">
        <f t="shared" si="3"/>
        <v>20400</v>
      </c>
      <c r="N11" s="35">
        <v>32</v>
      </c>
      <c r="O11" s="43"/>
      <c r="P11" s="36"/>
      <c r="Q11" s="36"/>
      <c r="R11" s="37"/>
      <c r="S11" s="37"/>
      <c r="U11" s="38"/>
      <c r="V11" s="39"/>
      <c r="Y11" s="42"/>
      <c r="AB11" s="42"/>
    </row>
    <row r="12" spans="1:29" ht="15" x14ac:dyDescent="0.25">
      <c r="A12" s="1">
        <f t="shared" si="8"/>
        <v>9</v>
      </c>
      <c r="B12" s="27">
        <f t="shared" si="5"/>
        <v>42221</v>
      </c>
      <c r="C12" s="28"/>
      <c r="D12" s="40"/>
      <c r="E12" s="30"/>
      <c r="F12" s="45"/>
      <c r="G12" s="31"/>
      <c r="H12" s="28"/>
      <c r="I12" s="28"/>
      <c r="J12" s="28"/>
      <c r="K12" s="32">
        <f t="shared" si="6"/>
        <v>41492</v>
      </c>
      <c r="L12" s="33">
        <v>1466</v>
      </c>
      <c r="M12" s="34">
        <f t="shared" si="3"/>
        <v>17592</v>
      </c>
      <c r="N12" s="35">
        <v>33</v>
      </c>
      <c r="O12" s="43"/>
      <c r="P12" s="36"/>
      <c r="Q12" s="36"/>
      <c r="R12" s="37"/>
      <c r="S12" s="37"/>
      <c r="U12" s="38"/>
      <c r="V12" s="39"/>
      <c r="Y12" s="42"/>
      <c r="Z12" s="46"/>
      <c r="AB12" s="42"/>
      <c r="AC12" s="46"/>
    </row>
    <row r="13" spans="1:29" ht="15" x14ac:dyDescent="0.25">
      <c r="A13" s="1">
        <f t="shared" si="8"/>
        <v>10</v>
      </c>
      <c r="B13" s="27">
        <f t="shared" si="5"/>
        <v>42228</v>
      </c>
      <c r="C13" s="28"/>
      <c r="D13" s="40"/>
      <c r="E13" s="30"/>
      <c r="F13" s="47"/>
      <c r="G13" s="31"/>
      <c r="H13" s="28"/>
      <c r="I13" s="28"/>
      <c r="J13" s="28"/>
      <c r="K13" s="32">
        <f t="shared" si="6"/>
        <v>41499</v>
      </c>
      <c r="L13" s="33">
        <v>1729</v>
      </c>
      <c r="M13" s="34">
        <f t="shared" si="3"/>
        <v>20748</v>
      </c>
      <c r="N13" s="35">
        <v>34</v>
      </c>
      <c r="O13" s="43"/>
      <c r="P13" s="36"/>
      <c r="Q13" s="36"/>
      <c r="R13" s="37"/>
      <c r="S13" s="37"/>
      <c r="U13" s="38"/>
      <c r="V13" s="39"/>
      <c r="Y13" s="42"/>
    </row>
    <row r="14" spans="1:29" ht="15" x14ac:dyDescent="0.25">
      <c r="A14" s="1">
        <f t="shared" si="8"/>
        <v>11</v>
      </c>
      <c r="B14" s="27">
        <f t="shared" si="5"/>
        <v>42235</v>
      </c>
      <c r="C14" s="28"/>
      <c r="D14" s="40"/>
      <c r="E14" s="30"/>
      <c r="F14" s="28"/>
      <c r="G14" s="31"/>
      <c r="H14" s="28"/>
      <c r="I14" s="28"/>
      <c r="J14" s="28"/>
      <c r="K14" s="32">
        <f t="shared" si="6"/>
        <v>41506</v>
      </c>
      <c r="L14" s="33">
        <v>933</v>
      </c>
      <c r="M14" s="34">
        <f t="shared" si="3"/>
        <v>11196</v>
      </c>
      <c r="N14" s="35">
        <v>28</v>
      </c>
      <c r="O14" s="43"/>
      <c r="P14" s="36"/>
      <c r="Q14" s="36"/>
      <c r="R14" s="37"/>
      <c r="S14" s="37"/>
      <c r="U14" s="38"/>
      <c r="V14" s="39"/>
      <c r="Y14" s="42"/>
    </row>
    <row r="15" spans="1:29" ht="15" x14ac:dyDescent="0.25">
      <c r="A15" s="1">
        <f t="shared" si="8"/>
        <v>12</v>
      </c>
      <c r="B15" s="27">
        <f t="shared" si="5"/>
        <v>42242</v>
      </c>
      <c r="C15" s="28"/>
      <c r="D15" s="40"/>
      <c r="E15" s="30"/>
      <c r="F15" s="28"/>
      <c r="G15" s="31"/>
      <c r="H15" s="28"/>
      <c r="I15" s="28"/>
      <c r="J15" s="28"/>
      <c r="K15" s="32">
        <f t="shared" si="6"/>
        <v>41513</v>
      </c>
      <c r="L15" s="33">
        <v>1410</v>
      </c>
      <c r="M15" s="34">
        <f t="shared" si="3"/>
        <v>16920</v>
      </c>
      <c r="N15" s="35">
        <v>24</v>
      </c>
      <c r="O15" s="43"/>
      <c r="P15" s="36"/>
      <c r="Q15" s="36"/>
      <c r="R15" s="37"/>
      <c r="S15" s="37"/>
      <c r="U15" s="38"/>
      <c r="V15" s="39"/>
      <c r="Y15" s="42"/>
    </row>
    <row r="16" spans="1:29" ht="15" x14ac:dyDescent="0.25">
      <c r="A16" s="1">
        <f t="shared" si="8"/>
        <v>13</v>
      </c>
      <c r="B16" s="27">
        <f t="shared" si="5"/>
        <v>42249</v>
      </c>
      <c r="C16" s="28"/>
      <c r="D16" s="40"/>
      <c r="E16" s="30"/>
      <c r="F16" s="28"/>
      <c r="G16" s="31"/>
      <c r="H16" s="28"/>
      <c r="I16" s="28"/>
      <c r="J16" s="28"/>
      <c r="K16" s="32">
        <f t="shared" si="6"/>
        <v>41520</v>
      </c>
      <c r="L16" s="33">
        <v>1617</v>
      </c>
      <c r="M16" s="34">
        <f t="shared" si="3"/>
        <v>19404</v>
      </c>
      <c r="N16" s="35">
        <v>28</v>
      </c>
      <c r="O16" s="43"/>
      <c r="P16" s="36"/>
      <c r="Q16" s="36"/>
      <c r="R16" s="37"/>
      <c r="S16" s="37"/>
      <c r="U16" s="38"/>
      <c r="V16" s="39"/>
      <c r="Y16" s="42"/>
    </row>
    <row r="17" spans="1:25" ht="15" x14ac:dyDescent="0.25">
      <c r="A17" s="1">
        <f t="shared" si="8"/>
        <v>14</v>
      </c>
      <c r="B17" s="27">
        <f t="shared" si="5"/>
        <v>42256</v>
      </c>
      <c r="C17" s="28"/>
      <c r="D17" s="40"/>
      <c r="E17" s="30"/>
      <c r="F17" s="45"/>
      <c r="G17" s="31"/>
      <c r="H17" s="28"/>
      <c r="I17" s="28"/>
      <c r="J17" s="28"/>
      <c r="K17" s="32">
        <f t="shared" si="6"/>
        <v>41527</v>
      </c>
      <c r="L17" s="33">
        <v>1298</v>
      </c>
      <c r="M17" s="34">
        <f t="shared" si="3"/>
        <v>15576</v>
      </c>
      <c r="N17" s="35">
        <v>28</v>
      </c>
      <c r="O17" s="43"/>
      <c r="P17" s="36"/>
      <c r="Q17" s="36"/>
      <c r="R17" s="37"/>
      <c r="S17" s="37"/>
      <c r="U17" s="38"/>
      <c r="V17" s="39"/>
      <c r="Y17" s="42"/>
    </row>
    <row r="18" spans="1:25" s="48" customFormat="1" ht="15" x14ac:dyDescent="0.25">
      <c r="A18" s="48">
        <f t="shared" si="8"/>
        <v>15</v>
      </c>
      <c r="B18" s="27">
        <f t="shared" si="5"/>
        <v>42263</v>
      </c>
      <c r="C18" s="28"/>
      <c r="D18" s="40"/>
      <c r="E18" s="30"/>
      <c r="F18" s="41"/>
      <c r="G18" s="31"/>
      <c r="H18" s="28"/>
      <c r="I18" s="28"/>
      <c r="J18" s="28"/>
      <c r="K18" s="32">
        <f t="shared" si="6"/>
        <v>41534</v>
      </c>
      <c r="L18" s="33">
        <v>1452</v>
      </c>
      <c r="M18" s="34">
        <f t="shared" si="3"/>
        <v>17424</v>
      </c>
      <c r="N18" s="35">
        <v>28</v>
      </c>
      <c r="O18" s="43"/>
      <c r="P18" s="36"/>
      <c r="Q18" s="36"/>
      <c r="R18" s="37"/>
      <c r="S18" s="37"/>
      <c r="T18" s="6"/>
      <c r="U18" s="38"/>
      <c r="V18" s="39"/>
      <c r="W18" s="6"/>
      <c r="X18" s="6"/>
      <c r="Y18" s="42"/>
    </row>
    <row r="19" spans="1:25" ht="15" x14ac:dyDescent="0.25">
      <c r="A19" s="1">
        <f t="shared" si="8"/>
        <v>16</v>
      </c>
      <c r="B19" s="27">
        <f t="shared" si="5"/>
        <v>42270</v>
      </c>
      <c r="C19" s="28"/>
      <c r="D19" s="40"/>
      <c r="E19" s="30"/>
      <c r="F19" s="28"/>
      <c r="G19" s="31"/>
      <c r="H19" s="28"/>
      <c r="I19" s="28"/>
      <c r="J19" s="28"/>
      <c r="K19" s="32">
        <f t="shared" si="6"/>
        <v>41541</v>
      </c>
      <c r="L19" s="33">
        <v>1089</v>
      </c>
      <c r="M19" s="34">
        <f t="shared" si="3"/>
        <v>13068</v>
      </c>
      <c r="N19" s="35">
        <v>26</v>
      </c>
      <c r="O19" s="43"/>
      <c r="P19" s="36"/>
      <c r="Q19" s="36"/>
      <c r="R19" s="37"/>
      <c r="S19" s="37"/>
      <c r="U19" s="38"/>
      <c r="V19" s="39"/>
      <c r="Y19" s="42"/>
    </row>
    <row r="20" spans="1:25" ht="15" x14ac:dyDescent="0.25">
      <c r="A20" s="1">
        <f t="shared" si="8"/>
        <v>17</v>
      </c>
      <c r="B20" s="27">
        <f t="shared" si="5"/>
        <v>42277</v>
      </c>
      <c r="C20" s="28"/>
      <c r="D20" s="40"/>
      <c r="E20" s="30"/>
      <c r="F20" s="41"/>
      <c r="G20" s="31"/>
      <c r="H20" s="6"/>
      <c r="I20" s="28"/>
      <c r="J20" s="28"/>
      <c r="K20" s="32">
        <f t="shared" si="6"/>
        <v>41548</v>
      </c>
      <c r="L20" s="33">
        <v>1210</v>
      </c>
      <c r="M20" s="34">
        <f t="shared" si="3"/>
        <v>14520</v>
      </c>
      <c r="N20" s="35">
        <v>27</v>
      </c>
      <c r="O20" s="43"/>
      <c r="P20" s="36"/>
      <c r="Q20" s="36"/>
      <c r="R20" s="37"/>
      <c r="S20" s="37"/>
      <c r="U20" s="38"/>
      <c r="V20" s="39"/>
      <c r="Y20" s="42"/>
    </row>
    <row r="21" spans="1:25" s="2" customFormat="1" ht="15" x14ac:dyDescent="0.25">
      <c r="B21" s="49" t="s">
        <v>43</v>
      </c>
      <c r="C21" s="50">
        <f>SUM(C4:C20)</f>
        <v>7440.6024999999991</v>
      </c>
      <c r="D21" s="50">
        <f>SUM(D4:D20)</f>
        <v>89287.23</v>
      </c>
      <c r="E21" s="50">
        <f>SUM(E4:E20)</f>
        <v>114</v>
      </c>
      <c r="F21" s="51"/>
      <c r="G21" s="50">
        <f>SUM(G4:G20)</f>
        <v>0</v>
      </c>
      <c r="H21" s="50">
        <f>SUM(H4:H20)</f>
        <v>1607.1701399999997</v>
      </c>
      <c r="I21" s="50">
        <f>SUM(I4:I20)</f>
        <v>1366.0946189999997</v>
      </c>
      <c r="J21" s="50">
        <f>SUM(J4:J20)</f>
        <v>1186</v>
      </c>
      <c r="K21" s="52" t="s">
        <v>44</v>
      </c>
      <c r="L21" s="53">
        <f>SUM(L4:L20)</f>
        <v>26057</v>
      </c>
      <c r="M21" s="53">
        <f>SUM(M4:M20)</f>
        <v>312684</v>
      </c>
      <c r="N21" s="53">
        <f>SUM(N4:N20)</f>
        <v>507</v>
      </c>
      <c r="P21" s="54"/>
      <c r="Q21" s="54"/>
      <c r="R21" s="54"/>
      <c r="S21" s="54"/>
      <c r="T21" s="54"/>
      <c r="U21" s="54"/>
      <c r="V21" s="54"/>
      <c r="W21" s="54"/>
      <c r="X21" s="54"/>
    </row>
    <row r="22" spans="1:25" ht="15" x14ac:dyDescent="0.25">
      <c r="E22" s="17"/>
      <c r="K22" s="85"/>
      <c r="L22" s="85"/>
      <c r="M22" s="85"/>
      <c r="N22" s="85"/>
    </row>
    <row r="23" spans="1:25" ht="15" x14ac:dyDescent="0.25">
      <c r="C23" s="60">
        <v>2015</v>
      </c>
      <c r="D23" s="17"/>
      <c r="H23" s="61" t="s">
        <v>39</v>
      </c>
      <c r="K23" s="86">
        <v>2014</v>
      </c>
      <c r="L23" s="85"/>
      <c r="M23" s="85"/>
      <c r="N23" s="85"/>
      <c r="O23" s="6"/>
    </row>
    <row r="24" spans="1:25" ht="15" x14ac:dyDescent="0.25">
      <c r="C24" s="1" t="s">
        <v>45</v>
      </c>
      <c r="D24" s="17"/>
      <c r="F24" s="55">
        <f>AVERAGE(E4:E20)</f>
        <v>28.5</v>
      </c>
      <c r="H24" s="42">
        <f>(F24-N24)/N24</f>
        <v>-4.4378698224852089E-2</v>
      </c>
      <c r="I24" s="56"/>
      <c r="K24" s="85" t="s">
        <v>45</v>
      </c>
      <c r="L24" s="85"/>
      <c r="M24" s="87"/>
      <c r="N24" s="88">
        <f>AVERAGE(N4:N20)</f>
        <v>29.823529411764707</v>
      </c>
    </row>
    <row r="25" spans="1:25" ht="15" x14ac:dyDescent="0.25">
      <c r="C25" s="1" t="s">
        <v>46</v>
      </c>
      <c r="D25" s="17"/>
      <c r="F25" s="5">
        <f>AVERAGE(D4:D20)</f>
        <v>22321.807499999999</v>
      </c>
      <c r="H25" s="42">
        <f>(F25-N25)/N25</f>
        <v>0.21359176516866871</v>
      </c>
      <c r="K25" s="85" t="s">
        <v>46</v>
      </c>
      <c r="L25" s="85"/>
      <c r="M25" s="15"/>
      <c r="N25" s="15">
        <f>AVERAGE(M4:M20)</f>
        <v>18393.176470588234</v>
      </c>
    </row>
    <row r="26" spans="1:25" x14ac:dyDescent="0.3">
      <c r="C26" s="1" t="s">
        <v>47</v>
      </c>
      <c r="D26" s="17"/>
      <c r="F26" s="5">
        <f>F25/F24</f>
        <v>783.22131578947369</v>
      </c>
      <c r="H26" s="42">
        <f>(F26-N26)/N26</f>
        <v>0.2699505158730961</v>
      </c>
      <c r="K26" s="85" t="s">
        <v>47</v>
      </c>
      <c r="L26" s="85"/>
      <c r="M26" s="89"/>
      <c r="N26" s="15">
        <f>N25/N24</f>
        <v>616.73372781065086</v>
      </c>
    </row>
    <row r="27" spans="1:25" x14ac:dyDescent="0.3">
      <c r="C27" s="1" t="s">
        <v>48</v>
      </c>
      <c r="D27" s="17"/>
      <c r="F27" s="57">
        <f>AVERAGE(C4:C20)</f>
        <v>1860.1506249999998</v>
      </c>
      <c r="H27" s="42">
        <f>(F27-N27)/N27</f>
        <v>0.21359176516866854</v>
      </c>
      <c r="K27" s="85" t="s">
        <v>48</v>
      </c>
      <c r="L27" s="85"/>
      <c r="M27" s="90"/>
      <c r="N27" s="88">
        <f>AVERAGE(L4:L20)</f>
        <v>1532.7647058823529</v>
      </c>
    </row>
    <row r="28" spans="1:25" x14ac:dyDescent="0.3">
      <c r="E28" s="17"/>
    </row>
    <row r="29" spans="1:25" x14ac:dyDescent="0.3">
      <c r="C29" s="1" t="s">
        <v>49</v>
      </c>
      <c r="E29" s="83">
        <v>27446</v>
      </c>
      <c r="F29" s="84">
        <v>39653</v>
      </c>
    </row>
    <row r="30" spans="1:25" x14ac:dyDescent="0.3">
      <c r="E30" s="58"/>
      <c r="F30" s="59"/>
    </row>
  </sheetData>
  <pageMargins left="0.7" right="0.7" top="0.75" bottom="0.75" header="0.3" footer="0.3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Vendor Sales Summary Example</vt:lpstr>
      <vt:lpstr>Sample Market Stats Sheet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</dc:creator>
  <cp:lastModifiedBy>Colleen </cp:lastModifiedBy>
  <cp:lastPrinted>2015-02-05T21:53:17Z</cp:lastPrinted>
  <dcterms:created xsi:type="dcterms:W3CDTF">2015-02-05T01:40:28Z</dcterms:created>
  <dcterms:modified xsi:type="dcterms:W3CDTF">2016-10-28T19:51:25Z</dcterms:modified>
</cp:coreProperties>
</file>